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C3528E2F-0565-4864-8260-9EB72184061B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6" i="6" l="1"/>
  <c r="C43" i="6"/>
  <c r="C42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I25" i="5"/>
  <c r="I16" i="5"/>
  <c r="I15" i="5"/>
  <c r="I13" i="5"/>
  <c r="I12" i="5"/>
  <c r="I11" i="5"/>
  <c r="I10" i="5"/>
  <c r="I9" i="5"/>
  <c r="I8" i="5"/>
  <c r="E30" i="5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</calcChain>
</file>

<file path=xl/sharedStrings.xml><?xml version="1.0" encoding="utf-8"?>
<sst xmlns="http://schemas.openxmlformats.org/spreadsheetml/2006/main" count="201" uniqueCount="119">
  <si>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</si>
  <si>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</si>
  <si>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</si>
  <si>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</si>
  <si>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</si>
  <si>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</si>
  <si>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</si>
  <si>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</si>
  <si>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</si>
  <si>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</si>
  <si>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</si>
  <si>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</si>
  <si>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</si>
  <si>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</si>
  <si>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</si>
  <si>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</si>
  <si>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</si>
  <si>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</si>
  <si>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</si>
  <si>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</si>
  <si>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</si>
  <si>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</si>
  <si>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</si>
  <si>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</si>
  <si>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</si>
  <si>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</si>
  <si>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</si>
  <si>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</si>
  <si>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</si>
  <si>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</si>
  <si>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</si>
  <si>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</si>
  <si>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</si>
  <si>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</si>
  <si>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</si>
  <si>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</si>
  <si>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</si>
  <si>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</si>
  <si>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</si>
  <si>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</si>
  <si>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</si>
  <si>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</si>
  <si>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</si>
  <si>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</si>
  <si>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</si>
  <si>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</si>
  <si>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</si>
  <si>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</si>
  <si>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</si>
  <si>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</si>
  <si>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</si>
  <si>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</si>
  <si>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</si>
  <si>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</si>
  <si>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</si>
  <si>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</si>
  <si>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</si>
  <si>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</si>
  <si>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</si>
  <si>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</si>
  <si>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</si>
  <si>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</si>
  <si>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</si>
  <si>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</si>
  <si>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</si>
  <si>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</si>
  <si>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</si>
  <si>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</si>
  <si>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</si>
  <si>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</si>
  <si>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</si>
  <si>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</si>
  <si>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</si>
  <si>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</si>
  <si>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</si>
  <si>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</si>
  <si>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</si>
  <si>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</si>
  <si>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</si>
  <si>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</si>
  <si>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</si>
  <si>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</si>
  <si>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</si>
  <si>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</si>
  <si>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</si>
  <si>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</si>
  <si>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</si>
  <si>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</si>
  <si>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</si>
  <si>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</si>
  <si>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</si>
  <si>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</si>
  <si>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</si>
  <si>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</si>
  <si>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</si>
  <si>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</si>
  <si>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</si>
  <si>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</si>
  <si>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</si>
  <si>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</si>
  <si>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</si>
  <si>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</si>
  <si>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</si>
  <si>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</si>
  <si>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</si>
  <si>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</si>
  <si>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</si>
  <si>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</si>
  <si>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</si>
  <si>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</si>
  <si>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</si>
  <si>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</si>
  <si>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</si>
  <si>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</si>
  <si>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</si>
  <si>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100,0</t>
  </si>
  <si>
    <t>Tabela 1. Dolasci i noćenja turista u kolektivnom smještaju po opštinama (1), avgust.</t>
  </si>
  <si>
    <t>Tabela 2. Dolasci i noćenja stranih turista po zemlji pripadnosti u kolektivnom smještaju, avgust 2021.</t>
  </si>
  <si>
    <t>Tabela 3. Dolasci i noćenja turista u kolektivnom smještaju po vrsti mjesta (2), avgust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</si>
</sst>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6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G38" sqref="G38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116</v>
      </c>
      <c r="B1" s="13"/>
    </row>
    <row r="2" spans="1:16" ht="15.75" thickBot="1" x14ac:dyDescent="0.3"/>
    <row r="3" spans="1:16" ht="15.75" customHeight="1" x14ac:dyDescent="0.25">
      <c r="A3" s="98" t="s">
        <v>71</v>
      </c>
      <c r="B3" s="22"/>
      <c r="C3" s="101" t="s">
        <v>0</v>
      </c>
      <c r="D3" s="101"/>
      <c r="E3" s="102"/>
      <c r="F3" s="23"/>
      <c r="G3" s="103" t="s">
        <v>1</v>
      </c>
      <c r="H3" s="103"/>
      <c r="I3" s="104"/>
    </row>
    <row r="4" spans="1:16" ht="15.75" customHeight="1" x14ac:dyDescent="0.25">
      <c r="A4" s="99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0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</row>
    <row r="6" spans="1:16" x14ac:dyDescent="0.25">
      <c r="A6" s="43" t="s">
        <v>2</v>
      </c>
      <c r="B6" s="81">
        <v>172402</v>
      </c>
      <c r="C6" s="84">
        <v>15987</v>
      </c>
      <c r="D6" s="84">
        <v>188389</v>
      </c>
      <c r="E6" s="60">
        <v>100</v>
      </c>
      <c r="F6" s="96">
        <v>840767</v>
      </c>
      <c r="G6" s="96">
        <v>75223</v>
      </c>
      <c r="H6" s="96">
        <v>915990</v>
      </c>
      <c r="I6" s="90" t="s">
        <v>115</v>
      </c>
      <c r="L6" s="13"/>
      <c r="M6" s="13"/>
    </row>
    <row r="7" spans="1:16" x14ac:dyDescent="0.25">
      <c r="A7" s="44" t="s">
        <v>73</v>
      </c>
      <c r="B7" s="82" t="s">
        <v>74</v>
      </c>
      <c r="C7" s="85" t="s">
        <v>74</v>
      </c>
      <c r="D7" s="85" t="s">
        <v>74</v>
      </c>
      <c r="E7" s="31" t="s">
        <v>74</v>
      </c>
      <c r="F7" s="91" t="s">
        <v>74</v>
      </c>
      <c r="G7" s="91" t="s">
        <v>74</v>
      </c>
      <c r="H7" s="91" t="s">
        <v>74</v>
      </c>
      <c r="I7" s="31"/>
      <c r="M7" s="13"/>
      <c r="N7" s="13"/>
    </row>
    <row r="8" spans="1:16" x14ac:dyDescent="0.25">
      <c r="A8" s="44" t="s">
        <v>7</v>
      </c>
      <c r="B8" s="83">
        <v>14339</v>
      </c>
      <c r="C8" s="86">
        <v>934</v>
      </c>
      <c r="D8" s="86">
        <v>15273</v>
      </c>
      <c r="E8" s="87">
        <v>8.1</v>
      </c>
      <c r="F8" s="92">
        <v>81084</v>
      </c>
      <c r="G8" s="92">
        <v>5236</v>
      </c>
      <c r="H8" s="92">
        <v>86320</v>
      </c>
      <c r="I8" s="31">
        <f>H8/H6*100</f>
        <v>9.4236836646688271</v>
      </c>
      <c r="L8" s="39"/>
    </row>
    <row r="9" spans="1:16" x14ac:dyDescent="0.25">
      <c r="A9" s="44" t="s">
        <v>15</v>
      </c>
      <c r="B9" s="82">
        <v>262</v>
      </c>
      <c r="C9" s="85">
        <v>378</v>
      </c>
      <c r="D9" s="85">
        <v>640</v>
      </c>
      <c r="E9" s="87">
        <v>0.3</v>
      </c>
      <c r="F9" s="91">
        <v>497</v>
      </c>
      <c r="G9" s="91">
        <v>712</v>
      </c>
      <c r="H9" s="92">
        <v>1209</v>
      </c>
      <c r="I9" s="31">
        <f>H9/H6*100</f>
        <v>0.13198834048406644</v>
      </c>
      <c r="L9" s="13"/>
      <c r="M9" s="13"/>
    </row>
    <row r="10" spans="1:16" x14ac:dyDescent="0.25">
      <c r="A10" s="44" t="s">
        <v>60</v>
      </c>
      <c r="B10" s="82">
        <v>900</v>
      </c>
      <c r="C10" s="85">
        <v>183</v>
      </c>
      <c r="D10" s="86">
        <v>1083</v>
      </c>
      <c r="E10" s="87">
        <v>0.6</v>
      </c>
      <c r="F10" s="92">
        <v>1254</v>
      </c>
      <c r="G10" s="91">
        <v>297</v>
      </c>
      <c r="H10" s="92">
        <v>1551</v>
      </c>
      <c r="I10" s="31">
        <f>H10/H6*100</f>
        <v>0.1693249926309239</v>
      </c>
    </row>
    <row r="11" spans="1:16" x14ac:dyDescent="0.25">
      <c r="A11" s="44" t="s">
        <v>5</v>
      </c>
      <c r="B11" s="83">
        <v>72358</v>
      </c>
      <c r="C11" s="86">
        <v>4472</v>
      </c>
      <c r="D11" s="86">
        <v>76830</v>
      </c>
      <c r="E11" s="87">
        <v>40.799999999999997</v>
      </c>
      <c r="F11" s="92">
        <v>420760</v>
      </c>
      <c r="G11" s="92">
        <v>21683</v>
      </c>
      <c r="H11" s="92">
        <v>442443</v>
      </c>
      <c r="I11" s="31">
        <f>H11/H6*100</f>
        <v>48.302164870795536</v>
      </c>
      <c r="O11" s="13"/>
      <c r="P11" s="13"/>
    </row>
    <row r="12" spans="1:16" x14ac:dyDescent="0.25">
      <c r="A12" s="44" t="s">
        <v>9</v>
      </c>
      <c r="B12" s="82">
        <v>693</v>
      </c>
      <c r="C12" s="85">
        <v>429</v>
      </c>
      <c r="D12" s="86">
        <v>1122</v>
      </c>
      <c r="E12" s="87">
        <v>0.6</v>
      </c>
      <c r="F12" s="92">
        <v>1172</v>
      </c>
      <c r="G12" s="92">
        <v>2051</v>
      </c>
      <c r="H12" s="92">
        <v>3223</v>
      </c>
      <c r="I12" s="31">
        <f>H12/H6*100</f>
        <v>0.35185973646000501</v>
      </c>
    </row>
    <row r="13" spans="1:16" x14ac:dyDescent="0.25">
      <c r="A13" s="45" t="s">
        <v>18</v>
      </c>
      <c r="B13" s="82">
        <v>239</v>
      </c>
      <c r="C13" s="85">
        <v>8</v>
      </c>
      <c r="D13" s="85">
        <v>247</v>
      </c>
      <c r="E13" s="87">
        <v>0.1</v>
      </c>
      <c r="F13" s="91">
        <v>457</v>
      </c>
      <c r="G13" s="91">
        <v>14</v>
      </c>
      <c r="H13" s="91">
        <v>471</v>
      </c>
      <c r="I13" s="31">
        <f>H13/H6*100</f>
        <v>5.1419775325058134E-2</v>
      </c>
    </row>
    <row r="14" spans="1:16" x14ac:dyDescent="0.25">
      <c r="A14" s="44" t="s">
        <v>80</v>
      </c>
      <c r="B14" s="82" t="s">
        <v>74</v>
      </c>
      <c r="C14" s="85" t="s">
        <v>74</v>
      </c>
      <c r="D14" s="85" t="s">
        <v>74</v>
      </c>
      <c r="E14" s="40" t="s">
        <v>74</v>
      </c>
      <c r="F14" s="91" t="s">
        <v>74</v>
      </c>
      <c r="G14" s="91" t="s">
        <v>74</v>
      </c>
      <c r="H14" s="91" t="s">
        <v>74</v>
      </c>
      <c r="I14" s="31" t="s">
        <v>74</v>
      </c>
    </row>
    <row r="15" spans="1:16" x14ac:dyDescent="0.25">
      <c r="A15" s="44" t="s">
        <v>11</v>
      </c>
      <c r="B15" s="83">
        <v>21039</v>
      </c>
      <c r="C15" s="86">
        <v>2063</v>
      </c>
      <c r="D15" s="86">
        <v>23102</v>
      </c>
      <c r="E15" s="87">
        <v>12.3</v>
      </c>
      <c r="F15" s="92">
        <v>130234</v>
      </c>
      <c r="G15" s="92">
        <v>17682</v>
      </c>
      <c r="H15" s="92">
        <v>147916</v>
      </c>
      <c r="I15" s="31">
        <f>H15/H6*100</f>
        <v>16.148211225013373</v>
      </c>
    </row>
    <row r="16" spans="1:16" x14ac:dyDescent="0.25">
      <c r="A16" s="44" t="s">
        <v>6</v>
      </c>
      <c r="B16" s="83">
        <v>1712</v>
      </c>
      <c r="C16" s="86">
        <v>1719</v>
      </c>
      <c r="D16" s="86">
        <v>3431</v>
      </c>
      <c r="E16" s="87">
        <v>1.8</v>
      </c>
      <c r="F16" s="92">
        <v>3330</v>
      </c>
      <c r="G16" s="92">
        <v>5237</v>
      </c>
      <c r="H16" s="92">
        <v>8567</v>
      </c>
      <c r="I16" s="31">
        <f>8567/H6*100</f>
        <v>0.93527221912902991</v>
      </c>
      <c r="N16" s="13"/>
      <c r="O16" s="13"/>
    </row>
    <row r="17" spans="1:9" x14ac:dyDescent="0.25">
      <c r="A17" s="44" t="s">
        <v>13</v>
      </c>
      <c r="B17" s="83">
        <v>12566</v>
      </c>
      <c r="C17" s="85">
        <v>492</v>
      </c>
      <c r="D17" s="86">
        <v>13058</v>
      </c>
      <c r="E17" s="87">
        <v>6.9</v>
      </c>
      <c r="F17" s="92">
        <v>36826</v>
      </c>
      <c r="G17" s="92">
        <v>2286</v>
      </c>
      <c r="H17" s="92">
        <v>39112</v>
      </c>
      <c r="I17" s="31">
        <v>4.3</v>
      </c>
    </row>
    <row r="18" spans="1:9" x14ac:dyDescent="0.25">
      <c r="A18" s="44" t="s">
        <v>14</v>
      </c>
      <c r="B18" s="82">
        <v>268</v>
      </c>
      <c r="C18" s="85">
        <v>18</v>
      </c>
      <c r="D18" s="85">
        <v>286</v>
      </c>
      <c r="E18" s="87">
        <v>0.2</v>
      </c>
      <c r="F18" s="91">
        <v>918</v>
      </c>
      <c r="G18" s="91">
        <v>40</v>
      </c>
      <c r="H18" s="91">
        <v>958</v>
      </c>
      <c r="I18" s="31">
        <v>0.1</v>
      </c>
    </row>
    <row r="19" spans="1:9" x14ac:dyDescent="0.25">
      <c r="A19" s="45" t="s">
        <v>10</v>
      </c>
      <c r="B19" s="83">
        <v>1075</v>
      </c>
      <c r="C19" s="85">
        <v>175</v>
      </c>
      <c r="D19" s="86">
        <v>1250</v>
      </c>
      <c r="E19" s="87">
        <v>0.7</v>
      </c>
      <c r="F19" s="92">
        <v>1694</v>
      </c>
      <c r="G19" s="91">
        <v>688</v>
      </c>
      <c r="H19" s="92">
        <v>2382</v>
      </c>
      <c r="I19" s="31">
        <v>0.3</v>
      </c>
    </row>
    <row r="20" spans="1:9" x14ac:dyDescent="0.25">
      <c r="A20" s="45" t="s">
        <v>81</v>
      </c>
      <c r="B20" s="82" t="s">
        <v>74</v>
      </c>
      <c r="C20" s="85" t="s">
        <v>74</v>
      </c>
      <c r="D20" s="85" t="s">
        <v>74</v>
      </c>
      <c r="E20" s="40" t="s">
        <v>74</v>
      </c>
      <c r="F20" s="91" t="s">
        <v>74</v>
      </c>
      <c r="G20" s="91" t="s">
        <v>74</v>
      </c>
      <c r="H20" s="91" t="s">
        <v>74</v>
      </c>
      <c r="I20" s="31" t="s">
        <v>74</v>
      </c>
    </row>
    <row r="21" spans="1:9" x14ac:dyDescent="0.25">
      <c r="A21" s="44" t="s">
        <v>82</v>
      </c>
      <c r="B21" s="82" t="s">
        <v>74</v>
      </c>
      <c r="C21" s="85" t="s">
        <v>74</v>
      </c>
      <c r="D21" s="85" t="s">
        <v>74</v>
      </c>
      <c r="E21" s="40" t="s">
        <v>74</v>
      </c>
      <c r="F21" s="91" t="s">
        <v>74</v>
      </c>
      <c r="G21" s="91" t="s">
        <v>74</v>
      </c>
      <c r="H21" s="91" t="s">
        <v>74</v>
      </c>
      <c r="I21" s="31" t="s">
        <v>74</v>
      </c>
    </row>
    <row r="22" spans="1:9" x14ac:dyDescent="0.25">
      <c r="A22" s="45" t="s">
        <v>16</v>
      </c>
      <c r="B22" s="82">
        <v>261</v>
      </c>
      <c r="C22" s="85">
        <v>263</v>
      </c>
      <c r="D22" s="85">
        <v>524</v>
      </c>
      <c r="E22" s="87">
        <v>0.3</v>
      </c>
      <c r="F22" s="91">
        <v>384</v>
      </c>
      <c r="G22" s="91">
        <v>411</v>
      </c>
      <c r="H22" s="91">
        <v>795</v>
      </c>
      <c r="I22" s="31">
        <v>0.1</v>
      </c>
    </row>
    <row r="23" spans="1:9" x14ac:dyDescent="0.25">
      <c r="A23" s="44" t="s">
        <v>83</v>
      </c>
      <c r="B23" s="82" t="s">
        <v>74</v>
      </c>
      <c r="C23" s="85" t="s">
        <v>74</v>
      </c>
      <c r="D23" s="85" t="s">
        <v>74</v>
      </c>
      <c r="E23" s="40" t="s">
        <v>74</v>
      </c>
      <c r="F23" s="91" t="s">
        <v>74</v>
      </c>
      <c r="G23" s="91" t="s">
        <v>74</v>
      </c>
      <c r="H23" s="91" t="s">
        <v>74</v>
      </c>
      <c r="I23" s="31" t="s">
        <v>74</v>
      </c>
    </row>
    <row r="24" spans="1:9" x14ac:dyDescent="0.25">
      <c r="A24" s="44" t="s">
        <v>59</v>
      </c>
      <c r="B24" s="83">
        <v>13894</v>
      </c>
      <c r="C24" s="86">
        <v>1163</v>
      </c>
      <c r="D24" s="86">
        <v>15057</v>
      </c>
      <c r="E24" s="87">
        <v>8</v>
      </c>
      <c r="F24" s="92">
        <v>27369</v>
      </c>
      <c r="G24" s="92">
        <v>2889</v>
      </c>
      <c r="H24" s="92">
        <v>30258</v>
      </c>
      <c r="I24" s="31">
        <v>3.3</v>
      </c>
    </row>
    <row r="25" spans="1:9" x14ac:dyDescent="0.25">
      <c r="A25" s="44" t="s">
        <v>17</v>
      </c>
      <c r="B25" s="82">
        <v>19</v>
      </c>
      <c r="C25" s="85">
        <v>13</v>
      </c>
      <c r="D25" s="85">
        <v>32</v>
      </c>
      <c r="E25" s="87">
        <v>0</v>
      </c>
      <c r="F25" s="91">
        <v>359</v>
      </c>
      <c r="G25" s="91">
        <v>47</v>
      </c>
      <c r="H25" s="91">
        <v>406</v>
      </c>
      <c r="I25" s="31">
        <f>397/H6*100</f>
        <v>4.3341084509656222E-2</v>
      </c>
    </row>
    <row r="26" spans="1:9" x14ac:dyDescent="0.25">
      <c r="A26" s="44" t="s">
        <v>102</v>
      </c>
      <c r="B26" s="82" t="s">
        <v>74</v>
      </c>
      <c r="C26" s="85" t="s">
        <v>74</v>
      </c>
      <c r="D26" s="85" t="s">
        <v>74</v>
      </c>
      <c r="E26" s="40" t="s">
        <v>74</v>
      </c>
      <c r="F26" s="91" t="s">
        <v>74</v>
      </c>
      <c r="G26" s="91" t="s">
        <v>74</v>
      </c>
      <c r="H26" s="91" t="s">
        <v>74</v>
      </c>
      <c r="I26" s="31" t="s">
        <v>74</v>
      </c>
    </row>
    <row r="27" spans="1:9" x14ac:dyDescent="0.25">
      <c r="A27" s="44" t="s">
        <v>8</v>
      </c>
      <c r="B27" s="83">
        <v>11387</v>
      </c>
      <c r="C27" s="85">
        <v>661</v>
      </c>
      <c r="D27" s="86">
        <v>12048</v>
      </c>
      <c r="E27" s="87">
        <v>6.4</v>
      </c>
      <c r="F27" s="92">
        <v>45183</v>
      </c>
      <c r="G27" s="92">
        <v>3001</v>
      </c>
      <c r="H27" s="92">
        <v>48184</v>
      </c>
      <c r="I27" s="31">
        <v>5.3</v>
      </c>
    </row>
    <row r="28" spans="1:9" x14ac:dyDescent="0.25">
      <c r="A28" s="44" t="s">
        <v>84</v>
      </c>
      <c r="B28" s="82" t="s">
        <v>74</v>
      </c>
      <c r="C28" s="85" t="s">
        <v>74</v>
      </c>
      <c r="D28" s="85" t="s">
        <v>74</v>
      </c>
      <c r="E28" s="40" t="s">
        <v>74</v>
      </c>
      <c r="F28" s="91" t="s">
        <v>74</v>
      </c>
      <c r="G28" s="91" t="s">
        <v>74</v>
      </c>
      <c r="H28" s="91" t="s">
        <v>74</v>
      </c>
      <c r="I28" s="31" t="s">
        <v>74</v>
      </c>
    </row>
    <row r="29" spans="1:9" x14ac:dyDescent="0.25">
      <c r="A29" s="44" t="s">
        <v>12</v>
      </c>
      <c r="B29" s="83">
        <v>17483</v>
      </c>
      <c r="C29" s="86">
        <v>1428</v>
      </c>
      <c r="D29" s="86">
        <v>18911</v>
      </c>
      <c r="E29" s="87">
        <v>10</v>
      </c>
      <c r="F29" s="92">
        <v>81766</v>
      </c>
      <c r="G29" s="92">
        <v>7727</v>
      </c>
      <c r="H29" s="92">
        <v>89493</v>
      </c>
      <c r="I29" s="31">
        <v>9.8000000000000007</v>
      </c>
    </row>
    <row r="30" spans="1:9" ht="15.75" thickBot="1" x14ac:dyDescent="0.3">
      <c r="A30" s="46" t="s">
        <v>61</v>
      </c>
      <c r="B30" s="95">
        <v>2938</v>
      </c>
      <c r="C30" s="89">
        <v>1486</v>
      </c>
      <c r="D30" s="89">
        <v>4424</v>
      </c>
      <c r="E30" s="88">
        <f>D30/D6*100</f>
        <v>2.3483324397921321</v>
      </c>
      <c r="F30" s="93">
        <v>5727</v>
      </c>
      <c r="G30" s="93">
        <v>5061</v>
      </c>
      <c r="H30" s="93">
        <v>10788</v>
      </c>
      <c r="I30" s="94">
        <v>1.2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7" t="s">
        <v>103</v>
      </c>
      <c r="B32" s="97"/>
      <c r="C32" s="97"/>
      <c r="D32" s="97"/>
      <c r="E32" s="97"/>
      <c r="F32" s="97"/>
      <c r="G32" s="97"/>
      <c r="H32" s="97"/>
      <c r="I32" s="97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7"/>
  <sheetViews>
    <sheetView workbookViewId="0">
      <pane ySplit="2" topLeftCell="A3" activePane="bottomLeft" state="frozen"/>
      <selection pane="bottomLeft" activeCell="I75" sqref="I75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7" max="7" width="11.85546875" customWidth="1"/>
  </cols>
  <sheetData>
    <row r="1" spans="1:15" x14ac:dyDescent="0.25">
      <c r="A1" s="11" t="s">
        <v>117</v>
      </c>
      <c r="B1"/>
      <c r="C1" s="35"/>
      <c r="D1"/>
      <c r="E1" s="35"/>
    </row>
    <row r="2" spans="1:15" ht="15.75" thickBot="1" x14ac:dyDescent="0.3">
      <c r="A2" s="6"/>
      <c r="B2"/>
      <c r="C2" s="35"/>
      <c r="D2"/>
      <c r="E2" s="35"/>
    </row>
    <row r="3" spans="1:15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5" s="10" customFormat="1" x14ac:dyDescent="0.25">
      <c r="A4" s="47" t="s">
        <v>90</v>
      </c>
      <c r="B4" s="41">
        <v>172402</v>
      </c>
      <c r="C4" s="42">
        <v>100</v>
      </c>
      <c r="D4" s="41">
        <v>840767</v>
      </c>
      <c r="E4" s="42">
        <v>100</v>
      </c>
    </row>
    <row r="5" spans="1:15" x14ac:dyDescent="0.25">
      <c r="A5" s="47" t="s">
        <v>23</v>
      </c>
      <c r="B5" s="41">
        <v>157824</v>
      </c>
      <c r="C5" s="42">
        <f>B5/B4*100</f>
        <v>91.544181622022947</v>
      </c>
      <c r="D5" s="41">
        <v>784534</v>
      </c>
      <c r="E5" s="71">
        <f>D5/D4*100</f>
        <v>93.311702290884398</v>
      </c>
    </row>
    <row r="6" spans="1:15" x14ac:dyDescent="0.25">
      <c r="A6" s="44" t="s">
        <v>24</v>
      </c>
      <c r="B6" s="61">
        <v>3590</v>
      </c>
      <c r="C6" s="66">
        <f>B6/B4*100</f>
        <v>2.0823424322223638</v>
      </c>
      <c r="D6" s="61">
        <v>12594</v>
      </c>
      <c r="E6" s="66">
        <f>D6/D4*100</f>
        <v>1.4979179725179508</v>
      </c>
    </row>
    <row r="7" spans="1:15" x14ac:dyDescent="0.25">
      <c r="A7" s="44" t="s">
        <v>25</v>
      </c>
      <c r="B7" s="61">
        <v>1985</v>
      </c>
      <c r="C7" s="66">
        <f>B7/B4*100</f>
        <v>1.1513787543067946</v>
      </c>
      <c r="D7" s="61">
        <v>8288</v>
      </c>
      <c r="E7" s="66">
        <f>D7/D4*100</f>
        <v>0.98576656790763684</v>
      </c>
      <c r="H7" s="11"/>
      <c r="J7" s="35"/>
      <c r="L7" s="35"/>
    </row>
    <row r="8" spans="1:15" x14ac:dyDescent="0.25">
      <c r="A8" s="44" t="s">
        <v>26</v>
      </c>
      <c r="B8" s="61">
        <v>1583</v>
      </c>
      <c r="C8" s="66">
        <f>B8/B4*100</f>
        <v>0.91820280507186691</v>
      </c>
      <c r="D8" s="61">
        <v>4957</v>
      </c>
      <c r="E8" s="66">
        <f>D8/D4*100</f>
        <v>0.5895807042854917</v>
      </c>
      <c r="H8" s="11"/>
      <c r="I8" s="35"/>
      <c r="J8" s="35"/>
      <c r="K8" s="11"/>
      <c r="M8" s="35"/>
      <c r="O8" s="35"/>
    </row>
    <row r="9" spans="1:15" x14ac:dyDescent="0.25">
      <c r="A9" s="45" t="s">
        <v>27</v>
      </c>
      <c r="B9" s="62">
        <v>695</v>
      </c>
      <c r="C9" s="66">
        <f>B9/B4*100</f>
        <v>0.40312757392605653</v>
      </c>
      <c r="D9" s="61">
        <v>2792</v>
      </c>
      <c r="E9" s="66">
        <f>D9/D4*100</f>
        <v>0.33207773378355715</v>
      </c>
    </row>
    <row r="10" spans="1:15" x14ac:dyDescent="0.25">
      <c r="A10" s="44" t="s">
        <v>28</v>
      </c>
      <c r="B10" s="61">
        <v>15802</v>
      </c>
      <c r="C10" s="66">
        <f>B10/B4*100</f>
        <v>9.1657869398266847</v>
      </c>
      <c r="D10" s="61">
        <v>86706</v>
      </c>
      <c r="E10" s="66">
        <f>D10/D4*100</f>
        <v>10.312726355815583</v>
      </c>
      <c r="H10" s="11"/>
      <c r="J10" s="35"/>
      <c r="L10" s="35"/>
    </row>
    <row r="11" spans="1:15" x14ac:dyDescent="0.25">
      <c r="A11" s="44" t="s">
        <v>29</v>
      </c>
      <c r="B11" s="62">
        <v>800</v>
      </c>
      <c r="C11" s="66">
        <f>B11/B4*100</f>
        <v>0.46403173977100037</v>
      </c>
      <c r="D11" s="61">
        <v>2981</v>
      </c>
      <c r="E11" s="66">
        <f>D11/D4*100</f>
        <v>0.35455720788280226</v>
      </c>
    </row>
    <row r="12" spans="1:15" x14ac:dyDescent="0.25">
      <c r="A12" s="44" t="s">
        <v>78</v>
      </c>
      <c r="B12" s="62">
        <v>724</v>
      </c>
      <c r="C12" s="66">
        <f>B12/B4*100</f>
        <v>0.41994872449275533</v>
      </c>
      <c r="D12" s="61">
        <v>3236</v>
      </c>
      <c r="E12" s="66">
        <f>D12/D4*100</f>
        <v>0.3848866570643234</v>
      </c>
    </row>
    <row r="13" spans="1:15" x14ac:dyDescent="0.25">
      <c r="A13" s="44" t="s">
        <v>30</v>
      </c>
      <c r="B13" s="62">
        <v>514</v>
      </c>
      <c r="C13" s="66">
        <f>B13/B4*100</f>
        <v>0.29814039280286769</v>
      </c>
      <c r="D13" s="61">
        <v>2069</v>
      </c>
      <c r="E13" s="66">
        <f>D13/D4*100</f>
        <v>0.24608482492771483</v>
      </c>
    </row>
    <row r="14" spans="1:15" x14ac:dyDescent="0.25">
      <c r="A14" s="44" t="s">
        <v>110</v>
      </c>
      <c r="B14" s="62">
        <v>906</v>
      </c>
      <c r="C14" s="66">
        <f>B14/B4*100</f>
        <v>0.52551594529065793</v>
      </c>
      <c r="D14" s="61">
        <v>5698</v>
      </c>
      <c r="E14" s="66">
        <f>D14/D4*100</f>
        <v>0.6777145154365003</v>
      </c>
    </row>
    <row r="15" spans="1:15" x14ac:dyDescent="0.25">
      <c r="A15" s="45" t="s">
        <v>31</v>
      </c>
      <c r="B15" s="62">
        <v>322</v>
      </c>
      <c r="C15" s="66">
        <f>B15/B4*100</f>
        <v>0.18677277525782765</v>
      </c>
      <c r="D15" s="62">
        <v>929</v>
      </c>
      <c r="E15" s="66">
        <f>D15/D4*100</f>
        <v>0.11049434623385551</v>
      </c>
    </row>
    <row r="16" spans="1:15" x14ac:dyDescent="0.25">
      <c r="A16" s="45" t="s">
        <v>32</v>
      </c>
      <c r="B16" s="61">
        <v>8869</v>
      </c>
      <c r="C16" s="66">
        <f>B16/B4*100</f>
        <v>5.1443718750362519</v>
      </c>
      <c r="D16" s="61">
        <v>32601</v>
      </c>
      <c r="E16" s="66">
        <f>D16/D4*100</f>
        <v>3.8775308735951817</v>
      </c>
    </row>
    <row r="17" spans="1:13" x14ac:dyDescent="0.25">
      <c r="A17" s="44" t="s">
        <v>33</v>
      </c>
      <c r="B17" s="62">
        <v>351</v>
      </c>
      <c r="C17" s="66">
        <f>B17/B4*100</f>
        <v>0.20359392582452637</v>
      </c>
      <c r="D17" s="62">
        <v>734</v>
      </c>
      <c r="E17" s="66">
        <f>D17/D4*100</f>
        <v>8.7301238036221696E-2</v>
      </c>
    </row>
    <row r="18" spans="1:13" x14ac:dyDescent="0.25">
      <c r="A18" s="45" t="s">
        <v>34</v>
      </c>
      <c r="B18" s="61">
        <v>1827</v>
      </c>
      <c r="C18" s="66">
        <f>B18/B4*100</f>
        <v>1.0597324857020221</v>
      </c>
      <c r="D18" s="61">
        <v>5616</v>
      </c>
      <c r="E18" s="66">
        <f>D18/D4*100</f>
        <v>0.66796151609185417</v>
      </c>
      <c r="I18" s="11"/>
      <c r="K18" s="35"/>
      <c r="M18" s="35"/>
    </row>
    <row r="19" spans="1:13" x14ac:dyDescent="0.25">
      <c r="A19" s="44" t="s">
        <v>35</v>
      </c>
      <c r="B19" s="61">
        <v>2401</v>
      </c>
      <c r="C19" s="66">
        <f>B19/B4*100</f>
        <v>1.3926752589877147</v>
      </c>
      <c r="D19" s="61">
        <v>8056</v>
      </c>
      <c r="E19" s="66">
        <f>D19/D4*100</f>
        <v>0.95817271610327237</v>
      </c>
      <c r="K19" s="35"/>
      <c r="M19" s="35"/>
    </row>
    <row r="20" spans="1:13" x14ac:dyDescent="0.25">
      <c r="A20" s="44" t="s">
        <v>36</v>
      </c>
      <c r="B20" s="62">
        <v>257</v>
      </c>
      <c r="C20" s="66">
        <f>B20/B4*100</f>
        <v>0.14907019640143385</v>
      </c>
      <c r="D20" s="62">
        <v>769</v>
      </c>
      <c r="E20" s="66">
        <f>D20/D4*100</f>
        <v>9.1464103610155972E-2</v>
      </c>
    </row>
    <row r="21" spans="1:13" x14ac:dyDescent="0.25">
      <c r="A21" s="44" t="s">
        <v>113</v>
      </c>
      <c r="B21" s="63">
        <v>38</v>
      </c>
      <c r="C21" s="67">
        <f>B21/B4*100</f>
        <v>2.2041507639122517E-2</v>
      </c>
      <c r="D21" s="63">
        <v>268</v>
      </c>
      <c r="E21" s="67">
        <f>D21/D4*100</f>
        <v>3.187565639469675E-2</v>
      </c>
    </row>
    <row r="22" spans="1:13" x14ac:dyDescent="0.25">
      <c r="A22" s="44" t="s">
        <v>37</v>
      </c>
      <c r="B22" s="61">
        <v>2095</v>
      </c>
      <c r="C22" s="66">
        <f>B22/B4*100</f>
        <v>1.2151831185253072</v>
      </c>
      <c r="D22" s="61">
        <v>6898</v>
      </c>
      <c r="E22" s="66">
        <f>D22/D4*100</f>
        <v>0.82044133511424677</v>
      </c>
    </row>
    <row r="23" spans="1:13" x14ac:dyDescent="0.25">
      <c r="A23" s="44" t="s">
        <v>62</v>
      </c>
      <c r="B23" s="62">
        <v>57</v>
      </c>
      <c r="C23" s="66">
        <f>B23/B4*100</f>
        <v>3.3062261458683774E-2</v>
      </c>
      <c r="D23" s="62">
        <v>169</v>
      </c>
      <c r="E23" s="66">
        <f>D23/D4*100</f>
        <v>2.0100693771282652E-2</v>
      </c>
    </row>
    <row r="24" spans="1:13" x14ac:dyDescent="0.25">
      <c r="A24" s="45" t="s">
        <v>38</v>
      </c>
      <c r="B24" s="61">
        <v>7856</v>
      </c>
      <c r="C24" s="66">
        <f>B24/B4*100</f>
        <v>4.5567916845512233</v>
      </c>
      <c r="D24" s="61">
        <v>30221</v>
      </c>
      <c r="E24" s="66">
        <f>D24/D4*100</f>
        <v>3.5944560145676507</v>
      </c>
    </row>
    <row r="25" spans="1:13" x14ac:dyDescent="0.25">
      <c r="A25" s="44" t="s">
        <v>39</v>
      </c>
      <c r="B25" s="62">
        <v>306</v>
      </c>
      <c r="C25" s="66">
        <f>B25/B4*100</f>
        <v>0.17749214046240763</v>
      </c>
      <c r="D25" s="61">
        <v>1734</v>
      </c>
      <c r="E25" s="66">
        <f>D25/D4*100</f>
        <v>0.20624025443434388</v>
      </c>
    </row>
    <row r="26" spans="1:13" x14ac:dyDescent="0.25">
      <c r="A26" s="44" t="s">
        <v>40</v>
      </c>
      <c r="B26" s="61">
        <v>1492</v>
      </c>
      <c r="C26" s="66">
        <f>B26/B4*100</f>
        <v>0.8654191946729155</v>
      </c>
      <c r="D26" s="61">
        <v>7175</v>
      </c>
      <c r="E26" s="66">
        <f>D26/D4*100</f>
        <v>0.85338744265652677</v>
      </c>
    </row>
    <row r="27" spans="1:13" x14ac:dyDescent="0.25">
      <c r="A27" s="44" t="s">
        <v>41</v>
      </c>
      <c r="B27" s="62">
        <v>538</v>
      </c>
      <c r="C27" s="66">
        <f>B27/B4*100</f>
        <v>0.31206134499599775</v>
      </c>
      <c r="D27" s="61">
        <v>2110</v>
      </c>
      <c r="E27" s="66">
        <f>D27/D4*100</f>
        <v>0.25096132460003784</v>
      </c>
    </row>
    <row r="28" spans="1:13" x14ac:dyDescent="0.25">
      <c r="A28" s="44" t="s">
        <v>42</v>
      </c>
      <c r="B28" s="61">
        <v>3132</v>
      </c>
      <c r="C28" s="66">
        <f>B28/B4*100</f>
        <v>1.8166842612034662</v>
      </c>
      <c r="D28" s="61">
        <v>14617</v>
      </c>
      <c r="E28" s="66">
        <f>D28/D4*100</f>
        <v>1.7385316026913522</v>
      </c>
    </row>
    <row r="29" spans="1:13" x14ac:dyDescent="0.25">
      <c r="A29" s="44" t="s">
        <v>111</v>
      </c>
      <c r="B29" s="62">
        <v>173</v>
      </c>
      <c r="C29" s="66">
        <f>B29/B4*100</f>
        <v>0.10034686372547882</v>
      </c>
      <c r="D29" s="62">
        <v>279</v>
      </c>
      <c r="E29" s="66">
        <f>D29/D4*100</f>
        <v>3.318398557507609E-2</v>
      </c>
    </row>
    <row r="30" spans="1:13" x14ac:dyDescent="0.25">
      <c r="A30" s="45" t="s">
        <v>94</v>
      </c>
      <c r="B30" s="61">
        <v>1986</v>
      </c>
      <c r="C30" s="66">
        <f>B30/B4*100</f>
        <v>1.1519587939815084</v>
      </c>
      <c r="D30" s="61">
        <v>9373</v>
      </c>
      <c r="E30" s="66">
        <f>D30/D4*100</f>
        <v>1.1148154006995992</v>
      </c>
    </row>
    <row r="31" spans="1:13" x14ac:dyDescent="0.25">
      <c r="A31" s="45" t="s">
        <v>106</v>
      </c>
      <c r="B31" s="62">
        <v>417</v>
      </c>
      <c r="C31" s="66">
        <f>B31/B4*100</f>
        <v>0.24187654435563394</v>
      </c>
      <c r="D31" s="62">
        <v>1180</v>
      </c>
      <c r="E31" s="66">
        <f>D31/D4*100</f>
        <v>0.14034803934978418</v>
      </c>
    </row>
    <row r="32" spans="1:13" x14ac:dyDescent="0.25">
      <c r="A32" s="44" t="s">
        <v>43</v>
      </c>
      <c r="B32" s="61">
        <v>8869</v>
      </c>
      <c r="C32" s="66">
        <f>B32/B4*100</f>
        <v>5.1443718750362519</v>
      </c>
      <c r="D32" s="61">
        <v>36146</v>
      </c>
      <c r="E32" s="66">
        <f>D32/D4*100</f>
        <v>4.2991696867265246</v>
      </c>
    </row>
    <row r="33" spans="1:5" x14ac:dyDescent="0.25">
      <c r="A33" s="45" t="s">
        <v>44</v>
      </c>
      <c r="B33" s="61">
        <v>4702</v>
      </c>
      <c r="C33" s="66">
        <f>B33/B4*100</f>
        <v>2.7273465505040546</v>
      </c>
      <c r="D33" s="61">
        <v>24418</v>
      </c>
      <c r="E33" s="66">
        <f>D33/D4*100</f>
        <v>2.9042529024093477</v>
      </c>
    </row>
    <row r="34" spans="1:5" x14ac:dyDescent="0.25">
      <c r="A34" s="44" t="s">
        <v>45</v>
      </c>
      <c r="B34" s="62">
        <v>561</v>
      </c>
      <c r="C34" s="66">
        <f>B34/B4*100</f>
        <v>0.32540225751441398</v>
      </c>
      <c r="D34" s="61">
        <v>1360</v>
      </c>
      <c r="E34" s="66">
        <f>D34/D4*100</f>
        <v>0.16175706230144618</v>
      </c>
    </row>
    <row r="35" spans="1:5" x14ac:dyDescent="0.25">
      <c r="A35" s="44" t="s">
        <v>46</v>
      </c>
      <c r="B35" s="61">
        <v>2226</v>
      </c>
      <c r="C35" s="66">
        <f>B35/B4*100</f>
        <v>1.2911683159128085</v>
      </c>
      <c r="D35" s="61">
        <v>9546</v>
      </c>
      <c r="E35" s="66">
        <f>D35/D4*100</f>
        <v>1.1353918505364744</v>
      </c>
    </row>
    <row r="36" spans="1:5" x14ac:dyDescent="0.25">
      <c r="A36" s="44" t="s">
        <v>104</v>
      </c>
      <c r="B36" s="61">
        <v>7669</v>
      </c>
      <c r="C36" s="66">
        <f>B36/B4*100</f>
        <v>4.4483242653797523</v>
      </c>
      <c r="D36" s="61">
        <v>39531</v>
      </c>
      <c r="E36" s="66">
        <f>D36/D4*100</f>
        <v>4.7017782572341682</v>
      </c>
    </row>
    <row r="37" spans="1:5" x14ac:dyDescent="0.25">
      <c r="A37" s="44" t="s">
        <v>47</v>
      </c>
      <c r="B37" s="62">
        <v>542</v>
      </c>
      <c r="C37" s="66">
        <f>B37/B4*100</f>
        <v>0.31438150369485274</v>
      </c>
      <c r="D37" s="61">
        <v>2221</v>
      </c>
      <c r="E37" s="66">
        <f>D37/D4*100</f>
        <v>0.26416355542022935</v>
      </c>
    </row>
    <row r="38" spans="1:5" x14ac:dyDescent="0.25">
      <c r="A38" s="44" t="s">
        <v>48</v>
      </c>
      <c r="B38" s="80">
        <v>1721</v>
      </c>
      <c r="C38" s="67">
        <f>B38/B4*100</f>
        <v>0.99824828018236444</v>
      </c>
      <c r="D38" s="80">
        <v>7585</v>
      </c>
      <c r="E38" s="67">
        <f>D38/D4*100</f>
        <v>0.90215243937975687</v>
      </c>
    </row>
    <row r="39" spans="1:5" x14ac:dyDescent="0.25">
      <c r="A39" s="45" t="s">
        <v>79</v>
      </c>
      <c r="B39" s="61">
        <v>44512</v>
      </c>
      <c r="C39" s="66">
        <f>B39/B4*100</f>
        <v>25.818726000858462</v>
      </c>
      <c r="D39" s="61">
        <v>272345</v>
      </c>
      <c r="E39" s="66">
        <f>D39/D4*100</f>
        <v>32.392446420946584</v>
      </c>
    </row>
    <row r="40" spans="1:5" x14ac:dyDescent="0.25">
      <c r="A40" s="44" t="s">
        <v>49</v>
      </c>
      <c r="B40" s="62">
        <v>1753</v>
      </c>
      <c r="C40" s="66">
        <f>1474/147443*100</f>
        <v>0.99970836187543655</v>
      </c>
      <c r="D40" s="61">
        <v>4680</v>
      </c>
      <c r="E40" s="66">
        <f>D40/D4*100</f>
        <v>0.55663459674321181</v>
      </c>
    </row>
    <row r="41" spans="1:5" x14ac:dyDescent="0.25">
      <c r="A41" s="44" t="s">
        <v>91</v>
      </c>
      <c r="B41" s="61">
        <v>2535</v>
      </c>
      <c r="C41" s="66">
        <v>1.5</v>
      </c>
      <c r="D41" s="61">
        <v>9570</v>
      </c>
      <c r="E41" s="66">
        <f>D41/D4*100</f>
        <v>1.1382463869300294</v>
      </c>
    </row>
    <row r="42" spans="1:5" x14ac:dyDescent="0.25">
      <c r="A42" s="44" t="s">
        <v>95</v>
      </c>
      <c r="B42" s="61">
        <v>935</v>
      </c>
      <c r="C42" s="66">
        <f>683/147443*100</f>
        <v>0.46322985831812974</v>
      </c>
      <c r="D42" s="61">
        <v>3468</v>
      </c>
      <c r="E42" s="66">
        <f>D42/D4*100</f>
        <v>0.41248050886868776</v>
      </c>
    </row>
    <row r="43" spans="1:5" x14ac:dyDescent="0.25">
      <c r="A43" s="44" t="s">
        <v>50</v>
      </c>
      <c r="B43" s="61">
        <v>2231</v>
      </c>
      <c r="C43" s="66">
        <f>1912/147443*100</f>
        <v>1.2967723120120995</v>
      </c>
      <c r="D43" s="61">
        <v>6433</v>
      </c>
      <c r="E43" s="66">
        <f>D43/D4*100</f>
        <v>0.76513469248912003</v>
      </c>
    </row>
    <row r="44" spans="1:5" x14ac:dyDescent="0.25">
      <c r="A44" s="44" t="s">
        <v>51</v>
      </c>
      <c r="B44" s="61">
        <v>17397</v>
      </c>
      <c r="C44" s="66">
        <v>10.1</v>
      </c>
      <c r="D44" s="61">
        <v>100626</v>
      </c>
      <c r="E44" s="66">
        <f>D44/D4*100</f>
        <v>11.968357464077444</v>
      </c>
    </row>
    <row r="45" spans="1:5" x14ac:dyDescent="0.25">
      <c r="A45" s="45" t="s">
        <v>63</v>
      </c>
      <c r="B45" s="61">
        <v>2623</v>
      </c>
      <c r="C45" s="66">
        <v>1.5</v>
      </c>
      <c r="D45" s="61">
        <v>10149</v>
      </c>
      <c r="E45" s="66">
        <f>D45/D4*100</f>
        <v>1.2071120774245421</v>
      </c>
    </row>
    <row r="46" spans="1:5" x14ac:dyDescent="0.25">
      <c r="A46" s="45" t="s">
        <v>52</v>
      </c>
      <c r="B46" s="61">
        <v>832</v>
      </c>
      <c r="C46" s="66">
        <f>810/147443*100</f>
        <v>0.54936483929382884</v>
      </c>
      <c r="D46" s="61">
        <v>4406</v>
      </c>
      <c r="E46" s="66">
        <f>D46/D4*100</f>
        <v>0.52404530625012635</v>
      </c>
    </row>
    <row r="47" spans="1:5" x14ac:dyDescent="0.25">
      <c r="A47" s="47" t="s">
        <v>53</v>
      </c>
      <c r="B47" s="64">
        <v>14578</v>
      </c>
      <c r="C47" s="68">
        <v>8.5</v>
      </c>
      <c r="D47" s="70">
        <v>56233</v>
      </c>
      <c r="E47" s="68">
        <v>6.7</v>
      </c>
    </row>
    <row r="48" spans="1:5" x14ac:dyDescent="0.25">
      <c r="A48" s="45" t="s">
        <v>72</v>
      </c>
      <c r="B48" s="62">
        <v>340</v>
      </c>
      <c r="C48" s="66">
        <f>340/172402*100</f>
        <v>0.19721348940267514</v>
      </c>
      <c r="D48" s="61">
        <v>1203</v>
      </c>
      <c r="E48" s="66">
        <f>D48/840767*100</f>
        <v>0.14308363672694099</v>
      </c>
    </row>
    <row r="49" spans="1:5" x14ac:dyDescent="0.25">
      <c r="A49" s="44" t="s">
        <v>64</v>
      </c>
      <c r="B49" s="62">
        <v>345</v>
      </c>
      <c r="C49" s="66">
        <f>345/172402*100</f>
        <v>0.20011368777624389</v>
      </c>
      <c r="D49" s="61">
        <v>1765</v>
      </c>
      <c r="E49" s="66">
        <f>1765/840767*100</f>
        <v>0.20992736394268566</v>
      </c>
    </row>
    <row r="50" spans="1:5" x14ac:dyDescent="0.25">
      <c r="A50" s="44" t="s">
        <v>57</v>
      </c>
      <c r="B50" s="63">
        <v>511</v>
      </c>
      <c r="C50" s="67">
        <f>511/172402*100</f>
        <v>0.29640027377872646</v>
      </c>
      <c r="D50" s="80">
        <v>1914</v>
      </c>
      <c r="E50" s="67">
        <f>1914/840767*100</f>
        <v>0.22764927738600588</v>
      </c>
    </row>
    <row r="51" spans="1:5" x14ac:dyDescent="0.25">
      <c r="A51" s="44" t="s">
        <v>58</v>
      </c>
      <c r="B51" s="61">
        <v>3042</v>
      </c>
      <c r="C51" s="66">
        <f>3042/172402*100</f>
        <v>1.764480690479229</v>
      </c>
      <c r="D51" s="61">
        <v>8950</v>
      </c>
      <c r="E51" s="66">
        <f>D51/840767*100</f>
        <v>1.0645041967631936</v>
      </c>
    </row>
    <row r="52" spans="1:5" x14ac:dyDescent="0.25">
      <c r="A52" s="44" t="s">
        <v>99</v>
      </c>
      <c r="B52" s="62">
        <v>68</v>
      </c>
      <c r="C52" s="66">
        <f>68/172402*100</f>
        <v>3.9442697880535026E-2</v>
      </c>
      <c r="D52" s="62">
        <v>117</v>
      </c>
      <c r="E52" s="66">
        <f>117/840767*100</f>
        <v>1.3915864918580297E-2</v>
      </c>
    </row>
    <row r="53" spans="1:5" x14ac:dyDescent="0.25">
      <c r="A53" s="44" t="s">
        <v>107</v>
      </c>
      <c r="B53" s="62">
        <v>43</v>
      </c>
      <c r="C53" s="66">
        <f>43/172402*100</f>
        <v>2.4941706012691266E-2</v>
      </c>
      <c r="D53" s="62">
        <v>82</v>
      </c>
      <c r="E53" s="66">
        <f>82/840767*100</f>
        <v>9.7529993446460201E-3</v>
      </c>
    </row>
    <row r="54" spans="1:5" x14ac:dyDescent="0.25">
      <c r="A54" s="45" t="s">
        <v>65</v>
      </c>
      <c r="B54" s="62">
        <v>215</v>
      </c>
      <c r="C54" s="66">
        <f>215/172402*100</f>
        <v>0.12470853006345635</v>
      </c>
      <c r="D54" s="62">
        <v>601</v>
      </c>
      <c r="E54" s="66">
        <f>601/840767*100</f>
        <v>7.1482348855271438E-2</v>
      </c>
    </row>
    <row r="55" spans="1:5" x14ac:dyDescent="0.25">
      <c r="A55" s="45" t="s">
        <v>114</v>
      </c>
      <c r="B55" s="62">
        <v>12</v>
      </c>
      <c r="C55" s="66">
        <f>12/172402*100</f>
        <v>6.9604760965650053E-3</v>
      </c>
      <c r="D55" s="62">
        <v>18</v>
      </c>
      <c r="E55" s="66">
        <f>18/840767*100</f>
        <v>2.1409022951661997E-3</v>
      </c>
    </row>
    <row r="56" spans="1:5" ht="24" x14ac:dyDescent="0.25">
      <c r="A56" s="44" t="s">
        <v>66</v>
      </c>
      <c r="B56" s="62">
        <v>327</v>
      </c>
      <c r="C56" s="66">
        <f>327/172402*100</f>
        <v>0.18967297363139637</v>
      </c>
      <c r="D56" s="61">
        <v>1040</v>
      </c>
      <c r="E56" s="66">
        <f>1040/840767*100</f>
        <v>0.12369657705404709</v>
      </c>
    </row>
    <row r="57" spans="1:5" x14ac:dyDescent="0.25">
      <c r="A57" s="44" t="s">
        <v>67</v>
      </c>
      <c r="B57" s="62">
        <v>438</v>
      </c>
      <c r="C57" s="66">
        <f>B57/172402*100</f>
        <v>0.25405737752462271</v>
      </c>
      <c r="D57" s="62">
        <v>705</v>
      </c>
      <c r="E57" s="66">
        <f>705/840767*100</f>
        <v>8.3852006560676151E-2</v>
      </c>
    </row>
    <row r="58" spans="1:5" x14ac:dyDescent="0.25">
      <c r="A58" s="44" t="s">
        <v>56</v>
      </c>
      <c r="B58" s="62">
        <v>64</v>
      </c>
      <c r="C58" s="67">
        <f>B58/172402*100</f>
        <v>3.7122539181680028E-2</v>
      </c>
      <c r="D58" s="62">
        <v>141</v>
      </c>
      <c r="E58" s="67">
        <f>D58/840767*100</f>
        <v>1.6770401312135228E-2</v>
      </c>
    </row>
    <row r="59" spans="1:5" x14ac:dyDescent="0.25">
      <c r="A59" s="44" t="s">
        <v>100</v>
      </c>
      <c r="B59" s="62">
        <v>32</v>
      </c>
      <c r="C59" s="66">
        <f>B59/172402*100</f>
        <v>1.8561269590840014E-2</v>
      </c>
      <c r="D59" s="62">
        <v>68</v>
      </c>
      <c r="E59" s="66">
        <f>68/840767*100</f>
        <v>8.0878531150723083E-3</v>
      </c>
    </row>
    <row r="60" spans="1:5" x14ac:dyDescent="0.25">
      <c r="A60" s="45" t="s">
        <v>55</v>
      </c>
      <c r="B60" s="61">
        <v>2854</v>
      </c>
      <c r="C60" s="66">
        <f>2854/172402*100</f>
        <v>1.6554332316330436</v>
      </c>
      <c r="D60" s="61">
        <v>8863</v>
      </c>
      <c r="E60" s="66">
        <f>8863/840767*100</f>
        <v>1.0541565023365569</v>
      </c>
    </row>
    <row r="61" spans="1:5" x14ac:dyDescent="0.25">
      <c r="A61" s="45" t="s">
        <v>101</v>
      </c>
      <c r="B61" s="62">
        <v>387</v>
      </c>
      <c r="C61" s="66">
        <f>387/172402*100</f>
        <v>0.22447535411422143</v>
      </c>
      <c r="D61" s="61">
        <v>1023</v>
      </c>
      <c r="E61" s="66">
        <f>1023/840767*100</f>
        <v>0.12167461377527899</v>
      </c>
    </row>
    <row r="62" spans="1:5" x14ac:dyDescent="0.25">
      <c r="A62" s="44" t="s">
        <v>68</v>
      </c>
      <c r="B62" s="62">
        <v>288</v>
      </c>
      <c r="C62" s="66">
        <f>288/172402*100</f>
        <v>0.16705142631756012</v>
      </c>
      <c r="D62" s="62">
        <v>1522</v>
      </c>
      <c r="E62" s="66">
        <f>1522/840767*100</f>
        <v>0.18102518295794198</v>
      </c>
    </row>
    <row r="63" spans="1:5" x14ac:dyDescent="0.25">
      <c r="A63" s="45" t="s">
        <v>112</v>
      </c>
      <c r="B63" s="62">
        <v>324</v>
      </c>
      <c r="C63" s="66">
        <f>324/172402*100</f>
        <v>0.18793285460725512</v>
      </c>
      <c r="D63" s="61">
        <v>1166</v>
      </c>
      <c r="E63" s="66">
        <f>1166/840767*100</f>
        <v>0.13868289312021048</v>
      </c>
    </row>
    <row r="64" spans="1:5" x14ac:dyDescent="0.25">
      <c r="A64" s="44" t="s">
        <v>69</v>
      </c>
      <c r="B64" s="61">
        <v>4763</v>
      </c>
      <c r="C64" s="66">
        <f>4763/172402*100</f>
        <v>2.762728970661593</v>
      </c>
      <c r="D64" s="61">
        <v>25568</v>
      </c>
      <c r="E64" s="66">
        <f>D64/840767*100</f>
        <v>3.0410327712671883</v>
      </c>
    </row>
    <row r="65" spans="1:5" x14ac:dyDescent="0.25">
      <c r="A65" s="44" t="s">
        <v>54</v>
      </c>
      <c r="B65" s="62">
        <v>356</v>
      </c>
      <c r="C65" s="66">
        <f>356/172402*100</f>
        <v>0.20649412419809515</v>
      </c>
      <c r="D65" s="62">
        <v>998</v>
      </c>
      <c r="E65" s="66">
        <f>998/840767*100</f>
        <v>0.11870113836532595</v>
      </c>
    </row>
    <row r="66" spans="1:5" x14ac:dyDescent="0.25">
      <c r="A66" s="44" t="s">
        <v>108</v>
      </c>
      <c r="B66" s="62">
        <v>77</v>
      </c>
      <c r="C66" s="67">
        <f>B66/172402*100</f>
        <v>4.4663054952958782E-2</v>
      </c>
      <c r="D66" s="63">
        <v>213</v>
      </c>
      <c r="E66" s="67">
        <f>D66213/840767*100</f>
        <v>0</v>
      </c>
    </row>
    <row r="67" spans="1:5" ht="15.75" thickBot="1" x14ac:dyDescent="0.3">
      <c r="A67" s="48" t="s">
        <v>70</v>
      </c>
      <c r="B67" s="65">
        <v>92</v>
      </c>
      <c r="C67" s="69">
        <f>B67/172402*100</f>
        <v>5.3363650073665038E-2</v>
      </c>
      <c r="D67" s="65">
        <v>276</v>
      </c>
      <c r="E67" s="69">
        <f>276/840767*100</f>
        <v>3.2827168525881724E-2</v>
      </c>
    </row>
    <row r="68" spans="1:5" x14ac:dyDescent="0.25">
      <c r="A68" s="19"/>
    </row>
    <row r="69" spans="1:5" x14ac:dyDescent="0.25">
      <c r="A69" s="41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H28" sqref="H28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118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0" t="s">
        <v>89</v>
      </c>
      <c r="B3" s="113" t="s">
        <v>0</v>
      </c>
      <c r="C3" s="114"/>
      <c r="D3" s="114"/>
      <c r="E3" s="115"/>
      <c r="F3" s="105" t="s">
        <v>1</v>
      </c>
      <c r="G3" s="106"/>
      <c r="H3" s="106"/>
      <c r="I3" s="107"/>
    </row>
    <row r="4" spans="1:17" ht="15.75" thickBot="1" x14ac:dyDescent="0.3">
      <c r="A4" s="111"/>
      <c r="B4" s="49" t="s">
        <v>85</v>
      </c>
      <c r="C4" s="20" t="s">
        <v>86</v>
      </c>
      <c r="D4" s="20" t="s">
        <v>87</v>
      </c>
      <c r="E4" s="50" t="s">
        <v>88</v>
      </c>
      <c r="F4" s="59" t="s">
        <v>85</v>
      </c>
      <c r="G4" s="8" t="s">
        <v>86</v>
      </c>
      <c r="H4" s="8" t="s">
        <v>87</v>
      </c>
      <c r="I4" s="9" t="s">
        <v>88</v>
      </c>
      <c r="K4" s="12"/>
      <c r="L4" s="12"/>
      <c r="M4" s="12"/>
      <c r="N4" s="12"/>
      <c r="O4" s="12"/>
    </row>
    <row r="5" spans="1:17" ht="15.75" thickBot="1" x14ac:dyDescent="0.3">
      <c r="A5" s="112"/>
      <c r="B5" s="51" t="s">
        <v>92</v>
      </c>
      <c r="C5" s="52" t="s">
        <v>93</v>
      </c>
      <c r="D5" s="53" t="s">
        <v>3</v>
      </c>
      <c r="E5" s="54" t="s">
        <v>4</v>
      </c>
      <c r="F5" s="55" t="s">
        <v>92</v>
      </c>
      <c r="G5" s="56" t="s">
        <v>93</v>
      </c>
      <c r="H5" s="57" t="s">
        <v>3</v>
      </c>
      <c r="I5" s="58" t="s">
        <v>4</v>
      </c>
    </row>
    <row r="6" spans="1:17" x14ac:dyDescent="0.25">
      <c r="A6" s="47" t="s">
        <v>2</v>
      </c>
      <c r="B6" s="72">
        <v>172402</v>
      </c>
      <c r="C6" s="74">
        <v>15987</v>
      </c>
      <c r="D6" s="74">
        <v>188389</v>
      </c>
      <c r="E6" s="77">
        <v>100</v>
      </c>
      <c r="F6" s="72">
        <v>840767</v>
      </c>
      <c r="G6" s="74">
        <v>75223</v>
      </c>
      <c r="H6" s="74">
        <v>915990</v>
      </c>
      <c r="I6" s="77">
        <v>100</v>
      </c>
      <c r="L6" s="12"/>
      <c r="M6" s="12"/>
      <c r="N6" s="12"/>
      <c r="O6" s="12"/>
      <c r="P6" s="12"/>
    </row>
    <row r="7" spans="1:17" x14ac:dyDescent="0.25">
      <c r="A7" s="44" t="s">
        <v>75</v>
      </c>
      <c r="B7" s="61">
        <v>13894</v>
      </c>
      <c r="C7" s="75">
        <v>1163</v>
      </c>
      <c r="D7" s="75">
        <v>15057</v>
      </c>
      <c r="E7" s="78">
        <f>D7/D6*100</f>
        <v>7.992504870241893</v>
      </c>
      <c r="F7" s="61">
        <v>27369</v>
      </c>
      <c r="G7" s="75">
        <v>2889</v>
      </c>
      <c r="H7" s="75">
        <v>30258</v>
      </c>
      <c r="I7" s="78">
        <f>H7/H6*100</f>
        <v>3.3033111715193395</v>
      </c>
      <c r="L7" s="12"/>
      <c r="M7" s="12"/>
      <c r="N7" s="12"/>
      <c r="O7" s="12"/>
      <c r="P7" s="12"/>
    </row>
    <row r="8" spans="1:17" x14ac:dyDescent="0.25">
      <c r="A8" s="44" t="s">
        <v>76</v>
      </c>
      <c r="B8" s="61">
        <v>149172</v>
      </c>
      <c r="C8" s="75">
        <v>10050</v>
      </c>
      <c r="D8" s="75">
        <v>159222</v>
      </c>
      <c r="E8" s="78">
        <f>D8/D6*100</f>
        <v>84.51767353720227</v>
      </c>
      <c r="F8" s="61">
        <v>795853</v>
      </c>
      <c r="G8" s="75">
        <v>57615</v>
      </c>
      <c r="H8" s="75">
        <v>853468</v>
      </c>
      <c r="I8" s="78">
        <f>H8/H6*100</f>
        <v>93.174379632965426</v>
      </c>
      <c r="L8" s="12"/>
      <c r="M8" s="12"/>
      <c r="N8" s="12"/>
      <c r="O8" s="12"/>
      <c r="P8" s="12"/>
    </row>
    <row r="9" spans="1:17" x14ac:dyDescent="0.25">
      <c r="A9" s="44" t="s">
        <v>77</v>
      </c>
      <c r="B9" s="61">
        <v>5638</v>
      </c>
      <c r="C9" s="75">
        <v>3320</v>
      </c>
      <c r="D9" s="75">
        <v>8958</v>
      </c>
      <c r="E9" s="78">
        <f>D9/D6*100</f>
        <v>4.7550547006460038</v>
      </c>
      <c r="F9" s="61">
        <v>11169</v>
      </c>
      <c r="G9" s="75">
        <v>10506</v>
      </c>
      <c r="H9" s="75">
        <v>21675</v>
      </c>
      <c r="I9" s="78">
        <f>H9/H6*100</f>
        <v>2.3662922084302229</v>
      </c>
      <c r="Q9" s="39"/>
    </row>
    <row r="10" spans="1:17" ht="15" customHeight="1" thickBot="1" x14ac:dyDescent="0.3">
      <c r="A10" s="46" t="s">
        <v>109</v>
      </c>
      <c r="B10" s="73">
        <v>3698</v>
      </c>
      <c r="C10" s="76">
        <v>1454</v>
      </c>
      <c r="D10" s="76">
        <v>5152</v>
      </c>
      <c r="E10" s="79">
        <f>D10/D6*100</f>
        <v>2.7347668919098247</v>
      </c>
      <c r="F10" s="73">
        <v>6376</v>
      </c>
      <c r="G10" s="76">
        <v>4213</v>
      </c>
      <c r="H10" s="76">
        <v>10589</v>
      </c>
      <c r="I10" s="79">
        <f>H10/H6*100</f>
        <v>1.1560169870850119</v>
      </c>
      <c r="Q10" s="39"/>
    </row>
    <row r="11" spans="1:17" ht="15" customHeight="1" x14ac:dyDescent="0.25">
      <c r="E11" s="39"/>
    </row>
    <row r="13" spans="1:17" s="19" customFormat="1" ht="11.25" x14ac:dyDescent="0.2">
      <c r="A13" s="109" t="s">
        <v>98</v>
      </c>
      <c r="B13" s="109"/>
      <c r="C13" s="109"/>
      <c r="D13" s="109"/>
      <c r="E13" s="109"/>
    </row>
    <row r="14" spans="1:17" s="19" customFormat="1" ht="11.25" x14ac:dyDescent="0.2">
      <c r="A14" s="108" t="s">
        <v>96</v>
      </c>
      <c r="B14" s="108"/>
      <c r="C14" s="108"/>
      <c r="D14" s="108"/>
      <c r="E14" s="108"/>
    </row>
    <row r="15" spans="1:17" s="19" customFormat="1" ht="11.25" x14ac:dyDescent="0.2">
      <c r="A15" s="34" t="s">
        <v>97</v>
      </c>
      <c r="B15" s="34"/>
      <c r="C15" s="34"/>
      <c r="D15" s="34"/>
      <c r="E15" s="34"/>
    </row>
    <row r="16" spans="1:17" s="19" customFormat="1" ht="11.25" x14ac:dyDescent="0.2">
      <c r="A16" s="34" t="s">
        <v>105</v>
      </c>
      <c r="B16" s="34"/>
      <c r="C16" s="34"/>
      <c r="D16" s="34"/>
      <c r="E16" s="34"/>
    </row>
    <row r="17" spans="1:18" s="19" customFormat="1" ht="11.25" x14ac:dyDescent="0.2">
      <c r="A17" s="108"/>
      <c r="B17" s="108"/>
      <c r="C17" s="108"/>
      <c r="D17" s="108"/>
      <c r="E17" s="108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2021-11-25T11:18:22Z</dcterms:modified>
</cp:coreProperties>
</file>